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0" windowWidth="15450" windowHeight="11640" tabRatio="984" firstSheet="1" activeTab="8"/>
  </bookViews>
  <sheets>
    <sheet name="Звернути увагу" sheetId="1" r:id="rId1"/>
    <sheet name="(1) без ел.опалення" sheetId="2" r:id="rId2"/>
    <sheet name="(2) з ел.опал 1.09-30.09" sheetId="3" r:id="rId3"/>
    <sheet name="(3) з ел.опал 1.10-30.04" sheetId="4" r:id="rId4"/>
    <sheet name="(4) без ел.опал з пільг" sheetId="5" r:id="rId5"/>
    <sheet name="(5) з ел.опал 1.09-30.09 пільг" sheetId="6" r:id="rId6"/>
    <sheet name="(6) з ел.опал 1.10-30.04 пільг" sheetId="7" r:id="rId7"/>
    <sheet name="(7) багатодіт. прийом. та БСТ" sheetId="8" r:id="rId8"/>
    <sheet name="(8) багдіт. прийом.  БСТ пільг" sheetId="9" r:id="rId9"/>
  </sheets>
  <definedNames>
    <definedName name="_xlnm.Print_Area" localSheetId="0">'Звернути увагу'!$A$1:$C$15</definedName>
  </definedNames>
  <calcPr fullCalcOnLoad="1"/>
</workbook>
</file>

<file path=xl/comments5.xml><?xml version="1.0" encoding="utf-8"?>
<comments xmlns="http://schemas.openxmlformats.org/spreadsheetml/2006/main">
  <authors>
    <author>orbp01</author>
  </authors>
  <commentList>
    <comment ref="C13" authorId="0">
      <text>
        <r>
          <rPr>
            <b/>
            <sz val="9"/>
            <rFont val="Tahoma"/>
            <family val="2"/>
          </rPr>
          <t>УВАГА!</t>
        </r>
        <r>
          <rPr>
            <sz val="9"/>
            <rFont val="Tahoma"/>
            <family val="2"/>
          </rPr>
          <t xml:space="preserve">
З </t>
        </r>
        <r>
          <rPr>
            <b/>
            <sz val="9"/>
            <rFont val="Tahoma"/>
            <family val="2"/>
          </rPr>
          <t>1 січня 2018</t>
        </r>
        <r>
          <rPr>
            <sz val="9"/>
            <rFont val="Tahoma"/>
            <family val="2"/>
          </rPr>
          <t xml:space="preserve"> р. діють наступні пільгові соціальні нормативи для користування послугами з електропостачання у житлових приміщеннях (будинках):
у житлових приміщеннях (будинках), крім тих, що зазначені в абзацах третьому - шостому, - </t>
        </r>
        <r>
          <rPr>
            <b/>
            <sz val="9"/>
            <rFont val="Tahoma"/>
            <family val="2"/>
          </rPr>
          <t>70</t>
        </r>
        <r>
          <rPr>
            <sz val="9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 кВт·г на місяць на кожного іншого члена сім'ї (домогосподарства), але не більш як </t>
        </r>
        <r>
          <rPr>
            <b/>
            <sz val="9"/>
            <rFont val="Tahoma"/>
            <family val="2"/>
          </rPr>
          <t>190</t>
        </r>
        <r>
          <rPr>
            <sz val="9"/>
            <rFont val="Tahoma"/>
            <family val="2"/>
          </rPr>
          <t xml:space="preserve"> кВт·г на місяць;
обладнаних стаціонарними електроплитами, за наявності централізованого постачання гарячої води - </t>
        </r>
        <r>
          <rPr>
            <b/>
            <sz val="9"/>
            <rFont val="Tahoma"/>
            <family val="2"/>
          </rPr>
          <t>110</t>
        </r>
        <r>
          <rPr>
            <sz val="9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9"/>
            <rFont val="Tahoma"/>
            <family val="2"/>
          </rPr>
          <t>230</t>
        </r>
        <r>
          <rPr>
            <sz val="9"/>
            <rFont val="Tahoma"/>
            <family val="2"/>
          </rPr>
          <t xml:space="preserve"> кВт·г на місяць;
обладнаних стаціонарними електроплитами, за відсутності централізованого постачання гарячої води - </t>
        </r>
        <r>
          <rPr>
            <b/>
            <sz val="9"/>
            <rFont val="Tahoma"/>
            <family val="2"/>
          </rPr>
          <t>130</t>
        </r>
        <r>
          <rPr>
            <sz val="9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9"/>
            <rFont val="Tahoma"/>
            <family val="2"/>
          </rPr>
          <t>250</t>
        </r>
        <r>
          <rPr>
            <sz val="9"/>
            <rFont val="Tahoma"/>
            <family val="2"/>
          </rPr>
          <t xml:space="preserve"> кВт·г на місяць;
не обладнаних стаціонарними електроплитами, за наявності централізованого постачання холодної води та за відсутності централізованого постачання гарячої води та газових водонагрівальних приладів - </t>
        </r>
        <r>
          <rPr>
            <b/>
            <sz val="9"/>
            <rFont val="Tahoma"/>
            <family val="2"/>
          </rPr>
          <t>100</t>
        </r>
        <r>
          <rPr>
            <sz val="9"/>
            <rFont val="Tahoma"/>
            <family val="2"/>
          </rPr>
          <t xml:space="preserve"> кВт·г на місяць на сім'ю (домогосподарство) з однієї особи і додатково</t>
        </r>
        <r>
          <rPr>
            <b/>
            <sz val="9"/>
            <rFont val="Tahoma"/>
            <family val="2"/>
          </rPr>
          <t xml:space="preserve"> 30</t>
        </r>
        <r>
          <rPr>
            <sz val="9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9"/>
            <rFont val="Tahoma"/>
            <family val="2"/>
          </rPr>
          <t>220</t>
        </r>
        <r>
          <rPr>
            <sz val="9"/>
            <rFont val="Tahoma"/>
            <family val="2"/>
          </rPr>
          <t xml:space="preserve"> кВт·г на місяць;
у селах і селищах міського типу для громадян, яким відповідно до законодавства держава забезпечує безоплатне освітлення житла, - </t>
        </r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 кВт·г на місяць на одну особу.</t>
        </r>
      </text>
    </comment>
  </commentList>
</comments>
</file>

<file path=xl/comments9.xml><?xml version="1.0" encoding="utf-8"?>
<comments xmlns="http://schemas.openxmlformats.org/spreadsheetml/2006/main">
  <authors>
    <author>orbp01</author>
  </authors>
  <commentList>
    <comment ref="C10" authorId="0">
      <text>
        <r>
          <rPr>
            <b/>
            <sz val="10"/>
            <rFont val="Tahoma"/>
            <family val="2"/>
          </rPr>
          <t>УВАГА!</t>
        </r>
        <r>
          <rPr>
            <sz val="10"/>
            <rFont val="Tahoma"/>
            <family val="2"/>
          </rPr>
          <t xml:space="preserve">
З </t>
        </r>
        <r>
          <rPr>
            <b/>
            <sz val="10"/>
            <rFont val="Tahoma"/>
            <family val="2"/>
          </rPr>
          <t>1 січня 2018</t>
        </r>
        <r>
          <rPr>
            <sz val="10"/>
            <rFont val="Tahoma"/>
            <family val="2"/>
          </rPr>
          <t xml:space="preserve"> р. діють наступні пільгові соціальні нормативи для користування послугами з електропостачання у житлових приміщеннях (будинках):
у житлових приміщеннях (будинках), крім тих, що зазначені в абзацах третьому - шостому, - </t>
        </r>
        <r>
          <rPr>
            <b/>
            <sz val="10"/>
            <rFont val="Tahoma"/>
            <family val="2"/>
          </rPr>
          <t>70</t>
        </r>
        <r>
          <rPr>
            <sz val="10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10"/>
            <rFont val="Tahoma"/>
            <family val="2"/>
          </rPr>
          <t>30</t>
        </r>
        <r>
          <rPr>
            <sz val="10"/>
            <rFont val="Tahoma"/>
            <family val="2"/>
          </rPr>
          <t xml:space="preserve"> кВт·г на місяць на кожного іншого члена сім'ї (домогосподарства), але не більш як </t>
        </r>
        <r>
          <rPr>
            <b/>
            <sz val="10"/>
            <rFont val="Tahoma"/>
            <family val="2"/>
          </rPr>
          <t>190</t>
        </r>
        <r>
          <rPr>
            <sz val="10"/>
            <rFont val="Tahoma"/>
            <family val="2"/>
          </rPr>
          <t xml:space="preserve"> кВт·г на місяць;
обладнаних стаціонарними електроплитами, за наявності централізованого постачання гарячої води - </t>
        </r>
        <r>
          <rPr>
            <b/>
            <sz val="10"/>
            <rFont val="Tahoma"/>
            <family val="2"/>
          </rPr>
          <t>110</t>
        </r>
        <r>
          <rPr>
            <sz val="10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10"/>
            <rFont val="Tahoma"/>
            <family val="2"/>
          </rPr>
          <t>30</t>
        </r>
        <r>
          <rPr>
            <sz val="10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10"/>
            <rFont val="Tahoma"/>
            <family val="2"/>
          </rPr>
          <t>230</t>
        </r>
        <r>
          <rPr>
            <sz val="10"/>
            <rFont val="Tahoma"/>
            <family val="2"/>
          </rPr>
          <t xml:space="preserve"> кВт·г на місяць;
обладнаних стаціонарними електроплитами, за відсутності централізованого постачання гарячої води - </t>
        </r>
        <r>
          <rPr>
            <b/>
            <sz val="10"/>
            <rFont val="Tahoma"/>
            <family val="2"/>
          </rPr>
          <t>130</t>
        </r>
        <r>
          <rPr>
            <sz val="10"/>
            <rFont val="Tahoma"/>
            <family val="2"/>
          </rPr>
          <t xml:space="preserve"> кВт·г на місяць на сім'ю (домогосподарство) з однієї особи і додатково </t>
        </r>
        <r>
          <rPr>
            <b/>
            <sz val="10"/>
            <rFont val="Tahoma"/>
            <family val="2"/>
          </rPr>
          <t>30</t>
        </r>
        <r>
          <rPr>
            <sz val="10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10"/>
            <rFont val="Tahoma"/>
            <family val="2"/>
          </rPr>
          <t>250</t>
        </r>
        <r>
          <rPr>
            <sz val="10"/>
            <rFont val="Tahoma"/>
            <family val="2"/>
          </rPr>
          <t xml:space="preserve"> кВт·г на місяць;
не обладнаних стаціонарними електроплитами, за наявності централізованого постачання холодної води та за відсутності централізованого постачання гарячої води та газових водонагрівальних приладів -</t>
        </r>
        <r>
          <rPr>
            <b/>
            <sz val="10"/>
            <rFont val="Tahoma"/>
            <family val="2"/>
          </rPr>
          <t xml:space="preserve"> 100 </t>
        </r>
        <r>
          <rPr>
            <sz val="10"/>
            <rFont val="Tahoma"/>
            <family val="2"/>
          </rPr>
          <t xml:space="preserve">кВт·г на місяць на сім'ю (домогосподарство) з однієї особи і додатково </t>
        </r>
        <r>
          <rPr>
            <b/>
            <sz val="10"/>
            <rFont val="Tahoma"/>
            <family val="2"/>
          </rPr>
          <t>30</t>
        </r>
        <r>
          <rPr>
            <sz val="10"/>
            <rFont val="Tahoma"/>
            <family val="2"/>
          </rPr>
          <t xml:space="preserve"> кВт·г на місяць на кожного іншого члена сім'ї (домогосподарства) на житлове приміщення (будинок), але не більш як </t>
        </r>
        <r>
          <rPr>
            <b/>
            <sz val="10"/>
            <rFont val="Tahoma"/>
            <family val="2"/>
          </rPr>
          <t>220</t>
        </r>
        <r>
          <rPr>
            <sz val="10"/>
            <rFont val="Tahoma"/>
            <family val="2"/>
          </rPr>
          <t xml:space="preserve"> кВт·г на місяць;
у селах і селищах міського типу для громадян, яким відповідно до законодавства держава забезпечує безоплатне освітлення житла, - </t>
        </r>
        <r>
          <rPr>
            <b/>
            <sz val="10"/>
            <rFont val="Tahoma"/>
            <family val="2"/>
          </rPr>
          <t>30</t>
        </r>
        <r>
          <rPr>
            <sz val="10"/>
            <rFont val="Tahoma"/>
            <family val="2"/>
          </rPr>
          <t xml:space="preserve"> кВт·г на місяць на одну особу.</t>
        </r>
      </text>
    </comment>
  </commentList>
</comments>
</file>

<file path=xl/sharedStrings.xml><?xml version="1.0" encoding="utf-8"?>
<sst xmlns="http://schemas.openxmlformats.org/spreadsheetml/2006/main" count="173" uniqueCount="63">
  <si>
    <t>Загальне споживання електроенергії на місяць:</t>
  </si>
  <si>
    <t>Вихідні дані:</t>
  </si>
  <si>
    <t>Розрахунок:</t>
  </si>
  <si>
    <t>грн</t>
  </si>
  <si>
    <t>Тарифи на електрич енергію:</t>
  </si>
  <si>
    <t>І блок</t>
  </si>
  <si>
    <t>ІІ блок</t>
  </si>
  <si>
    <t>Обсяг електричної енергії спожитої за блоками:</t>
  </si>
  <si>
    <t>Загальний обсяг споживання електроенергії на місяць, кВт∙год.:</t>
  </si>
  <si>
    <t>Межа першого блоку</t>
  </si>
  <si>
    <t>Пільги:</t>
  </si>
  <si>
    <t>Кількість пільгових на місяць, кВт∙год.</t>
  </si>
  <si>
    <t xml:space="preserve">Пільговий тариф в межах І блоку </t>
  </si>
  <si>
    <t xml:space="preserve">Пільговий тариф в межах ІІ блоку </t>
  </si>
  <si>
    <t>Відсоток споживання у відповідну зону доби</t>
  </si>
  <si>
    <t>кВт∙год</t>
  </si>
  <si>
    <t>Плата за обсяг в межах І блоку</t>
  </si>
  <si>
    <t>Плата за обсяг  в межах ІІ блоку</t>
  </si>
  <si>
    <t>Кінцева сума до сплати:</t>
  </si>
  <si>
    <t>Плата за обсяги електричної енергії спожитої в межах І, ІІ та ІІІ блоків з урахуванням наданої пільги</t>
  </si>
  <si>
    <t>Плата за обсяги електричної енергії спожитої в межах І та ІІ блоків з урахуванням наданої пільги</t>
  </si>
  <si>
    <r>
      <t>*</t>
    </r>
    <r>
      <rPr>
        <sz val="10"/>
        <color indexed="10"/>
        <rFont val="Times New Roman"/>
        <family val="1"/>
      </rPr>
      <t xml:space="preserve">  </t>
    </r>
    <r>
      <rPr>
        <i/>
        <sz val="14"/>
        <rFont val="Times New Roman"/>
        <family val="1"/>
      </rPr>
      <t>Отримані результати розрахунків можуть не співпадати з розрахунками енергопостачальної компанії в наслідок округлень.</t>
    </r>
  </si>
  <si>
    <t>період застосування тарифу</t>
  </si>
  <si>
    <t>Розрахунок орієнтовної вартості електричної енергії за умови використання однозонних тарифів та за наявності електроопалення</t>
  </si>
  <si>
    <t>3) Розрахуємо кінцеву суму до сплати:</t>
  </si>
  <si>
    <t>4) Розрахуємо кінцеву суму до сплати:</t>
  </si>
  <si>
    <t>Розрахунок орієнтовної вартості електричної енергії за умови використання однозоних тарифів та без наявності електроплити та/або електроопалення з урахуванням пільг по оплаті за електричну енергію</t>
  </si>
  <si>
    <t>Обсяг пільгових кВт∙год., в межах І блоку</t>
  </si>
  <si>
    <t>Обсяг пільгових кВт∙год., в межах ІІ блоку</t>
  </si>
  <si>
    <t>Обсяг, понад пільгу в межах І блоку</t>
  </si>
  <si>
    <t>Обсяг, понад пільгу в межах ІІ блоку</t>
  </si>
  <si>
    <t>Розрахунок орієнтовної вартості електричної енергії за умови використання однозоних тарифів та за наявності електроопалення з урахуванням пільг по оплаті за електричну енергію</t>
  </si>
  <si>
    <t>Пільгова знижка (0, 25, 50, 75, 100), %</t>
  </si>
  <si>
    <t>Розрахунок орієнтовної вартості електричної енергії за умови використання однозонних тарифів для багатодітних, прийомних сімей та дитячих будинків сімейного типу</t>
  </si>
  <si>
    <t>Розрахунок орієнтовної вартості електричної енергії за умови використання однозонних тарифів для багатодітних, прийомних сімей та дитячих будинків сімейного типу з урахуванням пільг по оплаті за електричну енергію</t>
  </si>
  <si>
    <t>Плата за обсяги електричної енергії з урахуванням наданої пільги</t>
  </si>
  <si>
    <t>Пільговий тариф</t>
  </si>
  <si>
    <t>Пільговий обсяг електричної енергії,</t>
  </si>
  <si>
    <t>Обсяг електричної енергії понад пільговий обсяг</t>
  </si>
  <si>
    <t>Обсяг понад пільгу, кВт.год</t>
  </si>
  <si>
    <t>Обсяг пільгових, кВт∙год.</t>
  </si>
  <si>
    <r>
      <t>Розрахунок орієнтовної вартості електричної енергії за умови використання однозонних тарифів</t>
    </r>
    <r>
      <rPr>
        <b/>
        <i/>
        <sz val="14"/>
        <rFont val="Times New Roman"/>
        <family val="1"/>
      </rPr>
      <t xml:space="preserve"> для багатодітних, прийомних сімей та дитячих будинків сімейного типу </t>
    </r>
    <r>
      <rPr>
        <i/>
        <sz val="14"/>
        <rFont val="Times New Roman"/>
        <family val="1"/>
      </rPr>
      <t>необхідно використовувати аркуш</t>
    </r>
    <r>
      <rPr>
        <b/>
        <i/>
        <sz val="14"/>
        <rFont val="Times New Roman"/>
        <family val="1"/>
      </rPr>
      <t xml:space="preserve"> - багатодіт., прийомні та БСТ</t>
    </r>
  </si>
  <si>
    <t>Пільговий обсяг електричної енергії, в межах 
І блоку</t>
  </si>
  <si>
    <t>Обсяг електричної енергії, понад пільговий обсяг та в межах 
І блоку</t>
  </si>
  <si>
    <t>Пільговий обсяг електричної енергії, в межах 
ІІ блоку</t>
  </si>
  <si>
    <t>Обсяг електричної енергії, понад пільговий обсяг та в межах       ІІ блоку</t>
  </si>
  <si>
    <t>Розрахунок здійснюється за період споживання (урахування блоків та пільги) - не більше 1 календарного місяця!</t>
  </si>
  <si>
    <t>Розрахунок орієнтовної вартості електричної енергії за умови використання однозонних тарифів</t>
  </si>
  <si>
    <r>
      <t xml:space="preserve">Для розрахунку необхідно заповнювати тільки графи </t>
    </r>
    <r>
      <rPr>
        <b/>
        <i/>
        <sz val="14"/>
        <color indexed="30"/>
        <rFont val="Times New Roman"/>
        <family val="1"/>
      </rPr>
      <t>синього кольору.</t>
    </r>
  </si>
  <si>
    <r>
      <t>Графи позначени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color indexed="30"/>
        <rFont val="Times New Roman"/>
        <family val="1"/>
      </rPr>
      <t>синім кольором</t>
    </r>
    <r>
      <rPr>
        <i/>
        <sz val="14"/>
        <color indexed="30"/>
        <rFont val="Times New Roman"/>
        <family val="1"/>
      </rPr>
      <t xml:space="preserve"> </t>
    </r>
    <r>
      <rPr>
        <i/>
        <sz val="14"/>
        <rFont val="Times New Roman"/>
        <family val="1"/>
      </rPr>
      <t>необхідно заповнювати у відповідності до установленого блоку (місто, село), пільг та обсягів споживання електричної енергії.</t>
    </r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</si>
  <si>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 xml:space="preserve">без наявності електроопалення </t>
    </r>
    <r>
      <rPr>
        <i/>
        <sz val="14"/>
        <rFont val="Times New Roman"/>
        <family val="1"/>
      </rPr>
      <t>необхідно використовувати аркуш - без ел.опалення</t>
    </r>
  </si>
  <si>
    <t>Тариф, коп</t>
  </si>
  <si>
    <r>
      <t>Розрахунок орієнтовної вартості електричної енергії за умови використання однозонних тарифів</t>
    </r>
    <r>
      <rPr>
        <b/>
        <i/>
        <sz val="14"/>
        <rFont val="Times New Roman"/>
        <family val="1"/>
      </rPr>
      <t xml:space="preserve"> для багатодітних, прийомних сімей та дитячих будинків сімейного типу </t>
    </r>
    <r>
      <rPr>
        <b/>
        <i/>
        <sz val="14"/>
        <color indexed="10"/>
        <rFont val="Times New Roman"/>
        <family val="1"/>
      </rPr>
      <t>з урахуванням пільг</t>
    </r>
    <r>
      <rPr>
        <i/>
        <sz val="14"/>
        <rFont val="Times New Roman"/>
        <family val="1"/>
      </rPr>
      <t xml:space="preserve"> по оплаті за електричну енергію</t>
    </r>
    <r>
      <rPr>
        <i/>
        <sz val="14"/>
        <rFont val="Times New Roman"/>
        <family val="1"/>
      </rPr>
      <t>необхідно використовувати аркуш</t>
    </r>
    <r>
      <rPr>
        <b/>
        <i/>
        <sz val="14"/>
        <rFont val="Times New Roman"/>
        <family val="1"/>
      </rPr>
      <t xml:space="preserve"> - багатодіт., прийомні та БСТ з пільг</t>
    </r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</si>
  <si>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>без наявності електроопалення</t>
    </r>
    <r>
      <rPr>
        <i/>
        <sz val="14"/>
        <rFont val="Times New Roman"/>
        <family val="1"/>
      </rPr>
      <t xml:space="preserve">  з урахуванням пільг по оплаті за електричну енергію необхідно використовувати аркуш - без ел.опал з пільг</t>
    </r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</si>
  <si>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>за наявності електроопалення</t>
    </r>
    <r>
      <rPr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в неопалювальний період</t>
    </r>
    <r>
      <rPr>
        <i/>
        <sz val="14"/>
        <rFont val="Times New Roman"/>
        <family val="1"/>
      </rPr>
      <t xml:space="preserve"> необхідно використовувати аркуш - з ел.опал 1.09-30.09</t>
    </r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</si>
  <si>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>за наявності електроопалення</t>
    </r>
    <r>
      <rPr>
        <b/>
        <i/>
        <sz val="14"/>
        <color indexed="10"/>
        <rFont val="Times New Roman"/>
        <family val="1"/>
      </rPr>
      <t xml:space="preserve"> в неопалювальний період з урахуванням пільг</t>
    </r>
    <r>
      <rPr>
        <i/>
        <sz val="14"/>
        <rFont val="Times New Roman"/>
        <family val="1"/>
      </rPr>
      <t xml:space="preserve"> по оплаті за електричну енергію необхідно використовувати аркуш - з ел.опал 1.09-30.09 пільг</t>
    </r>
  </si>
  <si>
    <t>Всі тарифи вказані в копійках за 1 кВт∙год (з ПДВ)</t>
  </si>
  <si>
    <r>
      <t xml:space="preserve">Приклади проведення </t>
    </r>
    <r>
      <rPr>
        <b/>
        <i/>
        <sz val="16"/>
        <color indexed="10"/>
        <rFont val="Times New Roman"/>
        <family val="1"/>
      </rPr>
      <t>орієнтовних*</t>
    </r>
    <r>
      <rPr>
        <b/>
        <i/>
        <sz val="16"/>
        <rFont val="Times New Roman"/>
        <family val="1"/>
      </rPr>
      <t xml:space="preserve"> розрахунків за спожиту електричну енергію за умови наявності однозонних лічильників, які діють </t>
    </r>
    <r>
      <rPr>
        <b/>
        <i/>
        <sz val="16"/>
        <color indexed="10"/>
        <rFont val="Times New Roman"/>
        <family val="1"/>
      </rPr>
      <t xml:space="preserve">з 1.03.17 року </t>
    </r>
    <r>
      <rPr>
        <b/>
        <i/>
        <sz val="16"/>
        <rFont val="Times New Roman"/>
        <family val="1"/>
      </rPr>
      <t xml:space="preserve">
(до постанов НКРЕ від 26.02.15 № 220 "Про встановлення тарифів на електроенергію, що відпускається населенню"</t>
    </r>
  </si>
  <si>
    <t>з 1 березня 2017 року</t>
  </si>
  <si>
    <t>з 1 травня  по 30 вересня (включно)</t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</si>
  <si>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 xml:space="preserve">за наявності електроопалення </t>
    </r>
    <r>
      <rPr>
        <b/>
        <i/>
        <sz val="14"/>
        <color indexed="10"/>
        <rFont val="Times New Roman"/>
        <family val="1"/>
      </rPr>
      <t>в опалювальний період з урахуванням пільг</t>
    </r>
    <r>
      <rPr>
        <i/>
        <sz val="14"/>
        <rFont val="Times New Roman"/>
        <family val="1"/>
      </rPr>
      <t xml:space="preserve"> по оплаті за електричну енергію необхідно використовувати аркуш - з ел.опал 1.10-30.04 пільг</t>
    </r>
  </si>
  <si>
    <r>
      <t xml:space="preserve">Для розрахунку орієнтовної вартості електричної енергії за умови використання однозонних тарифів та </t>
    </r>
    <r>
      <rPr>
        <b/>
        <i/>
        <sz val="14"/>
        <rFont val="Times New Roman"/>
        <family val="1"/>
      </rPr>
      <t>за наявності електроопалення</t>
    </r>
    <r>
      <rPr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в опалювальний період</t>
    </r>
    <r>
      <rPr>
        <i/>
        <sz val="14"/>
        <rFont val="Times New Roman"/>
        <family val="1"/>
      </rPr>
      <t xml:space="preserve"> необхідно використовувати аркуш - з ел.опал 1.10-30.04</t>
    </r>
  </si>
  <si>
    <t>з 1 жовтня по 30 квітня (включно)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</si>
</sst>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#,##0.000"/>
    <numFmt numFmtId="182" formatCode="0.000%"/>
    <numFmt numFmtId="183" formatCode="0.0%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#,##0.0"/>
    <numFmt numFmtId="193" formatCode="0.0"/>
  </numFmts>
  <fonts count="56">
    <font>
      <sz val="10"/>
      <name val="Times New Roman"/>
      <family val="0"/>
    </font>
    <font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color indexed="62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color indexed="3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0"/>
      <name val="Times New Roman"/>
      <family val="1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0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43" fillId="11" borderId="2" applyNumberFormat="0" applyAlignment="0" applyProtection="0"/>
    <xf numFmtId="0" fontId="44" fillId="1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45" fillId="0" borderId="8" applyNumberFormat="0" applyFill="0" applyAlignment="0" applyProtection="0"/>
    <xf numFmtId="0" fontId="46" fillId="18" borderId="9" applyNumberFormat="0" applyAlignment="0" applyProtection="0"/>
    <xf numFmtId="0" fontId="34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7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22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5" fillId="22" borderId="0" xfId="0" applyFont="1" applyFill="1" applyAlignment="1">
      <alignment horizontal="center"/>
    </xf>
    <xf numFmtId="9" fontId="5" fillId="22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Alignment="1">
      <alignment horizontal="center"/>
    </xf>
    <xf numFmtId="0" fontId="4" fillId="23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метка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0" zoomScaleNormal="70" zoomScalePageLayoutView="0" workbookViewId="0" topLeftCell="A1">
      <selection activeCell="C8" sqref="C8"/>
    </sheetView>
  </sheetViews>
  <sheetFormatPr defaultColWidth="9.33203125" defaultRowHeight="12.75"/>
  <cols>
    <col min="2" max="2" width="146.66015625" style="0" customWidth="1"/>
    <col min="3" max="3" width="24" style="0" customWidth="1"/>
  </cols>
  <sheetData>
    <row r="1" spans="1:3" ht="81">
      <c r="A1" s="42"/>
      <c r="B1" s="43" t="s">
        <v>57</v>
      </c>
      <c r="C1" s="43" t="s">
        <v>22</v>
      </c>
    </row>
    <row r="2" spans="1:3" ht="38.25">
      <c r="A2" s="44">
        <v>1</v>
      </c>
      <c r="B2" s="45" t="s">
        <v>50</v>
      </c>
      <c r="C2" s="45" t="s">
        <v>58</v>
      </c>
    </row>
    <row r="3" spans="1:3" ht="57">
      <c r="A3" s="44">
        <v>2</v>
      </c>
      <c r="B3" s="45" t="s">
        <v>54</v>
      </c>
      <c r="C3" s="45" t="s">
        <v>59</v>
      </c>
    </row>
    <row r="4" spans="1:3" ht="57">
      <c r="A4" s="44">
        <v>3</v>
      </c>
      <c r="B4" s="45" t="s">
        <v>61</v>
      </c>
      <c r="C4" s="45" t="s">
        <v>62</v>
      </c>
    </row>
    <row r="5" spans="1:3" ht="57">
      <c r="A5" s="44">
        <v>4</v>
      </c>
      <c r="B5" s="45" t="s">
        <v>53</v>
      </c>
      <c r="C5" s="45" t="s">
        <v>58</v>
      </c>
    </row>
    <row r="6" spans="1:3" ht="57">
      <c r="A6" s="44">
        <v>5</v>
      </c>
      <c r="B6" s="45" t="s">
        <v>55</v>
      </c>
      <c r="C6" s="45" t="s">
        <v>59</v>
      </c>
    </row>
    <row r="7" spans="1:3" ht="57">
      <c r="A7" s="44">
        <v>6</v>
      </c>
      <c r="B7" s="45" t="s">
        <v>60</v>
      </c>
      <c r="C7" s="45" t="s">
        <v>62</v>
      </c>
    </row>
    <row r="8" spans="1:5" ht="58.5">
      <c r="A8" s="44">
        <v>7</v>
      </c>
      <c r="B8" s="45" t="s">
        <v>41</v>
      </c>
      <c r="C8" s="45" t="s">
        <v>58</v>
      </c>
      <c r="D8" s="41"/>
      <c r="E8" s="41"/>
    </row>
    <row r="9" spans="1:3" ht="78">
      <c r="A9" s="44">
        <v>8</v>
      </c>
      <c r="B9" s="45" t="s">
        <v>52</v>
      </c>
      <c r="C9" s="45" t="s">
        <v>58</v>
      </c>
    </row>
    <row r="10" spans="1:2" ht="19.5">
      <c r="A10" s="24"/>
      <c r="B10" s="23"/>
    </row>
    <row r="11" spans="1:2" ht="19.5">
      <c r="A11" s="24"/>
      <c r="B11" s="25" t="s">
        <v>48</v>
      </c>
    </row>
    <row r="12" spans="1:2" ht="38.25">
      <c r="A12" s="24"/>
      <c r="B12" s="25" t="s">
        <v>49</v>
      </c>
    </row>
    <row r="13" ht="39">
      <c r="B13" s="48" t="s">
        <v>46</v>
      </c>
    </row>
    <row r="14" ht="19.5">
      <c r="B14" s="48"/>
    </row>
    <row r="15" ht="37.5">
      <c r="B15" s="26" t="s">
        <v>21</v>
      </c>
    </row>
    <row r="16" ht="19.5">
      <c r="B16" s="48" t="s">
        <v>56</v>
      </c>
    </row>
    <row r="18" spans="2:3" ht="18.75">
      <c r="B18" s="2"/>
      <c r="C18" s="3"/>
    </row>
    <row r="19" spans="2:3" ht="18.75">
      <c r="B19" s="2"/>
      <c r="C19" s="3"/>
    </row>
  </sheetData>
  <sheetProtection/>
  <printOptions/>
  <pageMargins left="0.45" right="0.3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="85" zoomScaleNormal="85" zoomScalePageLayoutView="0" workbookViewId="0" topLeftCell="A1">
      <selection activeCell="F8" sqref="F8"/>
    </sheetView>
  </sheetViews>
  <sheetFormatPr defaultColWidth="8.83203125" defaultRowHeight="12.75"/>
  <cols>
    <col min="1" max="1" width="61.5" style="0" customWidth="1"/>
    <col min="2" max="2" width="13.66015625" style="0" customWidth="1"/>
    <col min="3" max="3" width="23.66015625" style="0" customWidth="1"/>
  </cols>
  <sheetData>
    <row r="1" spans="1:3" ht="68.25" customHeight="1">
      <c r="A1" s="56" t="s">
        <v>47</v>
      </c>
      <c r="B1" s="57"/>
      <c r="C1" s="57"/>
    </row>
    <row r="2" ht="17.25" customHeight="1"/>
    <row r="3" spans="1:3" ht="18.75">
      <c r="A3" s="6" t="s">
        <v>1</v>
      </c>
      <c r="B3" s="2"/>
      <c r="C3" s="1"/>
    </row>
    <row r="4" spans="1:3" ht="49.5" customHeight="1">
      <c r="A4" s="58" t="s">
        <v>0</v>
      </c>
      <c r="B4" s="58"/>
      <c r="C4" s="9">
        <v>500</v>
      </c>
    </row>
    <row r="5" spans="1:3" ht="9.75" customHeight="1">
      <c r="A5" s="2"/>
      <c r="B5" s="2"/>
      <c r="C5" s="4"/>
    </row>
    <row r="6" spans="1:3" ht="18.75">
      <c r="A6" s="59" t="s">
        <v>7</v>
      </c>
      <c r="B6" s="1" t="s">
        <v>5</v>
      </c>
      <c r="C6" s="12">
        <f>IF(C4&lt;=B12,C4,B12)</f>
        <v>100</v>
      </c>
    </row>
    <row r="7" spans="1:3" ht="18.75">
      <c r="A7" s="60"/>
      <c r="B7" s="1" t="s">
        <v>6</v>
      </c>
      <c r="C7" s="12">
        <f>IF(C4&gt;=B13,C4-C6,C6-C4)</f>
        <v>400</v>
      </c>
    </row>
    <row r="8" spans="1:3" ht="18.75">
      <c r="A8" s="60"/>
      <c r="B8" s="1"/>
      <c r="C8" s="12"/>
    </row>
    <row r="9" spans="1:3" ht="9.75" customHeight="1">
      <c r="A9" s="1"/>
      <c r="B9" s="1"/>
      <c r="C9" s="12"/>
    </row>
    <row r="10" spans="1:3" ht="19.5" customHeight="1">
      <c r="A10" s="1"/>
      <c r="C10" s="5"/>
    </row>
    <row r="11" ht="18.75">
      <c r="A11" s="1" t="s">
        <v>4</v>
      </c>
    </row>
    <row r="12" spans="1:3" ht="19.5" customHeight="1">
      <c r="A12" s="2" t="str">
        <f>CONCATENATE("І блок (до ",B12," кВт∙год. (включно)")</f>
        <v>І блок (до 100 кВт∙год. (включно)</v>
      </c>
      <c r="B12" s="11">
        <v>100</v>
      </c>
      <c r="C12" s="50">
        <v>90</v>
      </c>
    </row>
    <row r="13" spans="1:3" ht="19.5" customHeight="1">
      <c r="A13" s="1" t="str">
        <f>CONCATENATE("ІІ блок (понад ",B12," кВт∙год.)")</f>
        <v>ІІ блок (понад 100 кВт∙год.)</v>
      </c>
      <c r="B13" s="11">
        <v>100</v>
      </c>
      <c r="C13" s="50">
        <v>168</v>
      </c>
    </row>
    <row r="15" ht="9.75" customHeight="1"/>
    <row r="16" ht="19.5">
      <c r="A16" s="7" t="s">
        <v>2</v>
      </c>
    </row>
    <row r="17" ht="9.75" customHeight="1">
      <c r="A17" s="7"/>
    </row>
    <row r="18" spans="1:3" ht="42" customHeight="1">
      <c r="A18" s="55" t="str">
        <f>CONCATENATE("1) За обсяг спожитий до ",B12," кВт∙год за тарифом ",C12," коп/кВт∙год сплачується:")</f>
        <v>1) За обсяг спожитий до 100 кВт∙год за тарифом 90 коп/кВт∙год сплачується:</v>
      </c>
      <c r="B18" s="55"/>
      <c r="C18" s="55"/>
    </row>
    <row r="19" spans="1:3" ht="34.5" customHeight="1">
      <c r="A19" s="13" t="str">
        <f>CONCATENATE(C6," ∙ ",C12," / ",100," = ")</f>
        <v>100 ∙ 90 / 100 = </v>
      </c>
      <c r="B19" s="14">
        <f>ROUND(C6*C12/100,2)</f>
        <v>90</v>
      </c>
      <c r="C19" s="8" t="s">
        <v>3</v>
      </c>
    </row>
    <row r="20" spans="1:3" ht="34.5" customHeight="1">
      <c r="A20" s="55" t="str">
        <f>CONCATENATE("3) За обсяг спожитий понад ",B13," кВт∙год за тарифом 
",C13," коп/кВт∙год  сплачується:")</f>
        <v>3) За обсяг спожитий понад 100 кВт∙год за тарифом 
168 коп/кВт∙год  сплачується:</v>
      </c>
      <c r="B20" s="55"/>
      <c r="C20" s="55"/>
    </row>
    <row r="21" spans="1:3" ht="34.5" customHeight="1">
      <c r="A21" s="13" t="str">
        <f>CONCATENATE(C7," ∙ ",C13," / ",100," = ")</f>
        <v>400 ∙ 168 / 100 = </v>
      </c>
      <c r="B21" s="14">
        <f>ROUND(C7*C13/100,2)</f>
        <v>672</v>
      </c>
      <c r="C21" s="8" t="s">
        <v>3</v>
      </c>
    </row>
    <row r="22" spans="1:3" ht="26.25" customHeight="1">
      <c r="A22" s="55" t="s">
        <v>25</v>
      </c>
      <c r="B22" s="55"/>
      <c r="C22" s="55"/>
    </row>
    <row r="23" spans="1:3" ht="34.5" customHeight="1">
      <c r="A23" s="13" t="str">
        <f>CONCATENATE(B19," + ",B21," = ")</f>
        <v>90 + 672 = </v>
      </c>
      <c r="B23" s="14">
        <f>B19+B21</f>
        <v>762</v>
      </c>
      <c r="C23" s="8" t="s">
        <v>3</v>
      </c>
    </row>
  </sheetData>
  <sheetProtection/>
  <mergeCells count="6">
    <mergeCell ref="A22:C22"/>
    <mergeCell ref="A20:C20"/>
    <mergeCell ref="A1:C1"/>
    <mergeCell ref="A4:B4"/>
    <mergeCell ref="A6:A8"/>
    <mergeCell ref="A18:C18"/>
  </mergeCells>
  <printOptions/>
  <pageMargins left="0.75" right="0.75" top="0.42" bottom="1" header="0.23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="85" zoomScaleNormal="85" zoomScalePageLayoutView="0" workbookViewId="0" topLeftCell="A1">
      <selection activeCell="C4" sqref="C4"/>
    </sheetView>
  </sheetViews>
  <sheetFormatPr defaultColWidth="8.83203125" defaultRowHeight="12.75"/>
  <cols>
    <col min="1" max="1" width="61.5" style="0" customWidth="1"/>
    <col min="2" max="2" width="13.66015625" style="0" customWidth="1"/>
    <col min="3" max="3" width="23.66015625" style="0" customWidth="1"/>
  </cols>
  <sheetData>
    <row r="1" spans="1:3" ht="68.25" customHeight="1">
      <c r="A1" s="56" t="s">
        <v>23</v>
      </c>
      <c r="B1" s="57"/>
      <c r="C1" s="57"/>
    </row>
    <row r="2" ht="17.25" customHeight="1"/>
    <row r="3" spans="1:3" ht="18.75">
      <c r="A3" s="6" t="s">
        <v>1</v>
      </c>
      <c r="B3" s="2"/>
      <c r="C3" s="1"/>
    </row>
    <row r="4" spans="1:3" ht="49.5" customHeight="1">
      <c r="A4" s="58" t="s">
        <v>0</v>
      </c>
      <c r="B4" s="58"/>
      <c r="C4" s="9">
        <v>500</v>
      </c>
    </row>
    <row r="5" spans="1:3" ht="9.75" customHeight="1">
      <c r="A5" s="2"/>
      <c r="B5" s="2"/>
      <c r="C5" s="4"/>
    </row>
    <row r="6" spans="1:3" ht="18.75">
      <c r="A6" s="59" t="s">
        <v>7</v>
      </c>
      <c r="B6" s="1" t="s">
        <v>5</v>
      </c>
      <c r="C6" s="12">
        <f>IF(C4&lt;=B12,C4,B12)</f>
        <v>100</v>
      </c>
    </row>
    <row r="7" spans="1:3" ht="18.75">
      <c r="A7" s="60"/>
      <c r="B7" s="1" t="s">
        <v>6</v>
      </c>
      <c r="C7" s="12">
        <f>IF(C4&gt;=B13,C4-C6,C6-C4)</f>
        <v>400</v>
      </c>
    </row>
    <row r="8" spans="1:3" ht="18.75">
      <c r="A8" s="60"/>
      <c r="B8" s="1"/>
      <c r="C8" s="12"/>
    </row>
    <row r="9" spans="1:3" ht="9.75" customHeight="1">
      <c r="A9" s="1"/>
      <c r="B9" s="1"/>
      <c r="C9" s="12"/>
    </row>
    <row r="10" spans="1:3" ht="19.5" customHeight="1">
      <c r="A10" s="1"/>
      <c r="C10" s="5"/>
    </row>
    <row r="11" ht="18.75">
      <c r="A11" s="1" t="s">
        <v>4</v>
      </c>
    </row>
    <row r="12" spans="1:3" ht="19.5" customHeight="1">
      <c r="A12" s="2" t="str">
        <f>CONCATENATE("І блок (до ",B12," кВт∙год. (включно)")</f>
        <v>І блок (до 100 кВт∙год. (включно)</v>
      </c>
      <c r="B12" s="11">
        <v>100</v>
      </c>
      <c r="C12" s="50">
        <v>90</v>
      </c>
    </row>
    <row r="13" spans="1:3" ht="19.5" customHeight="1">
      <c r="A13" s="1" t="str">
        <f>CONCATENATE("ІІ блок (понад ",B12," кВт∙год.)")</f>
        <v>ІІ блок (понад 100 кВт∙год.)</v>
      </c>
      <c r="B13" s="11">
        <v>100</v>
      </c>
      <c r="C13" s="50">
        <v>168</v>
      </c>
    </row>
    <row r="15" ht="9.75" customHeight="1"/>
    <row r="16" ht="19.5">
      <c r="A16" s="7" t="s">
        <v>2</v>
      </c>
    </row>
    <row r="17" ht="9.75" customHeight="1">
      <c r="A17" s="7"/>
    </row>
    <row r="18" spans="1:3" ht="42" customHeight="1">
      <c r="A18" s="55" t="str">
        <f>CONCATENATE("1) За обсяг спожитий до ",B12," кВт∙год за тарифом ",C12," коп/кВт∙год сплачується:")</f>
        <v>1) За обсяг спожитий до 100 кВт∙год за тарифом 90 коп/кВт∙год сплачується:</v>
      </c>
      <c r="B18" s="55"/>
      <c r="C18" s="55"/>
    </row>
    <row r="19" spans="1:3" ht="34.5" customHeight="1">
      <c r="A19" s="13" t="str">
        <f>CONCATENATE(C6," ∙ ",C12," / ",100," = ")</f>
        <v>100 ∙ 90 / 100 = </v>
      </c>
      <c r="B19" s="14">
        <f>ROUND(C6*C12/100,2)</f>
        <v>90</v>
      </c>
      <c r="C19" s="8" t="s">
        <v>3</v>
      </c>
    </row>
    <row r="20" spans="1:3" ht="34.5" customHeight="1">
      <c r="A20" s="55" t="str">
        <f>CONCATENATE("3) За обсяг спожитий понад ",B13," кВт∙год за тарифом 
",C13," коп/кВт∙год  сплачується:")</f>
        <v>3) За обсяг спожитий понад 100 кВт∙год за тарифом 
168 коп/кВт∙год  сплачується:</v>
      </c>
      <c r="B20" s="55"/>
      <c r="C20" s="55"/>
    </row>
    <row r="21" spans="1:3" ht="34.5" customHeight="1">
      <c r="A21" s="13" t="str">
        <f>CONCATENATE(C7," ∙ ",C13," / ",100," = ")</f>
        <v>400 ∙ 168 / 100 = </v>
      </c>
      <c r="B21" s="14">
        <f>ROUND(C7*C13/100,2)</f>
        <v>672</v>
      </c>
      <c r="C21" s="8" t="s">
        <v>3</v>
      </c>
    </row>
    <row r="22" spans="1:3" ht="26.25" customHeight="1">
      <c r="A22" s="55" t="s">
        <v>25</v>
      </c>
      <c r="B22" s="55"/>
      <c r="C22" s="55"/>
    </row>
    <row r="23" spans="1:3" ht="34.5" customHeight="1">
      <c r="A23" s="13" t="str">
        <f>CONCATENATE(B19," + ",B21," = ")</f>
        <v>90 + 672 = </v>
      </c>
      <c r="B23" s="14">
        <f>B19+B21</f>
        <v>762</v>
      </c>
      <c r="C23" s="8" t="s">
        <v>3</v>
      </c>
    </row>
  </sheetData>
  <sheetProtection/>
  <mergeCells count="6">
    <mergeCell ref="A1:C1"/>
    <mergeCell ref="A4:B4"/>
    <mergeCell ref="A6:A8"/>
    <mergeCell ref="A18:C18"/>
    <mergeCell ref="A20:C20"/>
    <mergeCell ref="A22:C22"/>
  </mergeCells>
  <printOptions/>
  <pageMargins left="0.75" right="0.75" top="0.42" bottom="1" header="0.23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="85" zoomScaleNormal="85" zoomScalePageLayoutView="0" workbookViewId="0" topLeftCell="A1">
      <selection activeCell="C4" sqref="C4"/>
    </sheetView>
  </sheetViews>
  <sheetFormatPr defaultColWidth="8.83203125" defaultRowHeight="12.75"/>
  <cols>
    <col min="1" max="1" width="61.5" style="0" customWidth="1"/>
    <col min="2" max="2" width="13.66015625" style="0" customWidth="1"/>
    <col min="3" max="3" width="23.66015625" style="0" customWidth="1"/>
  </cols>
  <sheetData>
    <row r="1" spans="1:3" ht="68.25" customHeight="1">
      <c r="A1" s="56" t="s">
        <v>23</v>
      </c>
      <c r="B1" s="57"/>
      <c r="C1" s="57"/>
    </row>
    <row r="2" ht="17.25" customHeight="1"/>
    <row r="3" spans="1:3" ht="18.75">
      <c r="A3" s="6" t="s">
        <v>1</v>
      </c>
      <c r="B3" s="2"/>
      <c r="C3" s="1"/>
    </row>
    <row r="4" spans="1:3" ht="49.5" customHeight="1">
      <c r="A4" s="58" t="s">
        <v>0</v>
      </c>
      <c r="B4" s="58"/>
      <c r="C4" s="9">
        <v>2000</v>
      </c>
    </row>
    <row r="5" spans="1:3" ht="9.75" customHeight="1">
      <c r="A5" s="2"/>
      <c r="B5" s="2"/>
      <c r="C5" s="4"/>
    </row>
    <row r="6" spans="1:3" ht="18.75">
      <c r="A6" s="59" t="s">
        <v>7</v>
      </c>
      <c r="B6" s="1" t="s">
        <v>5</v>
      </c>
      <c r="C6" s="12">
        <f>IF(C4&lt;=B11,C4,B11)</f>
        <v>2000</v>
      </c>
    </row>
    <row r="7" spans="1:3" ht="18.75">
      <c r="A7" s="60"/>
      <c r="B7" s="1" t="s">
        <v>6</v>
      </c>
      <c r="C7" s="12">
        <f>C4-C6</f>
        <v>0</v>
      </c>
    </row>
    <row r="8" spans="1:3" ht="9.75" customHeight="1">
      <c r="A8" s="1"/>
      <c r="B8" s="1"/>
      <c r="C8" s="12"/>
    </row>
    <row r="9" spans="1:3" ht="19.5" customHeight="1">
      <c r="A9" s="1"/>
      <c r="C9" s="5"/>
    </row>
    <row r="10" ht="18.75">
      <c r="A10" s="1" t="s">
        <v>4</v>
      </c>
    </row>
    <row r="11" spans="1:3" ht="19.5" customHeight="1">
      <c r="A11" s="2" t="str">
        <f>CONCATENATE("І блок (до ",B11," кВт∙год. (включно)")</f>
        <v>І блок (до 3000 кВт∙год. (включно)</v>
      </c>
      <c r="B11" s="11">
        <v>3000</v>
      </c>
      <c r="C11" s="10">
        <v>90</v>
      </c>
    </row>
    <row r="12" spans="1:3" ht="18.75">
      <c r="A12" s="1" t="str">
        <f>CONCATENATE("ІІ блок (понад ",B12," кВт∙год.)")</f>
        <v>ІІ блок (понад 3000 кВт∙год.)</v>
      </c>
      <c r="B12" s="11">
        <v>3000</v>
      </c>
      <c r="C12" s="10">
        <v>168</v>
      </c>
    </row>
    <row r="13" ht="9.75" customHeight="1"/>
    <row r="14" ht="19.5">
      <c r="A14" s="7" t="s">
        <v>2</v>
      </c>
    </row>
    <row r="15" ht="9.75" customHeight="1">
      <c r="A15" s="7"/>
    </row>
    <row r="16" spans="1:3" ht="42" customHeight="1">
      <c r="A16" s="55" t="str">
        <f>CONCATENATE("1) За обсяг спожитий до ",B11," кВт∙год за тарифом ",C11," коп/кВт∙год сплачується:")</f>
        <v>1) За обсяг спожитий до 3000 кВт∙год за тарифом 90 коп/кВт∙год сплачується:</v>
      </c>
      <c r="B16" s="55"/>
      <c r="C16" s="55"/>
    </row>
    <row r="17" spans="1:3" ht="34.5" customHeight="1">
      <c r="A17" s="13" t="str">
        <f>CONCATENATE(C6," ∙ ",C11," / ",100," = ")</f>
        <v>2000 ∙ 90 / 100 = </v>
      </c>
      <c r="B17" s="14">
        <f>ROUND(C6*C11/100,2)</f>
        <v>1800</v>
      </c>
      <c r="C17" s="8" t="s">
        <v>3</v>
      </c>
    </row>
    <row r="18" spans="1:3" ht="34.5" customHeight="1">
      <c r="A18" s="55" t="str">
        <f>CONCATENATE("2) За обсяг спожитий понад ",B12," кВт∙год за тарифом 
",C12," коп/кВт∙год  сплачується:")</f>
        <v>2) За обсяг спожитий понад 3000 кВт∙год за тарифом 
168 коп/кВт∙год  сплачується:</v>
      </c>
      <c r="B18" s="55"/>
      <c r="C18" s="55"/>
    </row>
    <row r="19" spans="1:3" ht="34.5" customHeight="1">
      <c r="A19" s="13" t="str">
        <f>CONCATENATE(C7," ∙ ",C12," / ",100," = ")</f>
        <v>0 ∙ 168 / 100 = </v>
      </c>
      <c r="B19" s="14">
        <f>ROUND(C7*C12/100,2)</f>
        <v>0</v>
      </c>
      <c r="C19" s="8" t="s">
        <v>3</v>
      </c>
    </row>
    <row r="20" spans="1:3" ht="26.25" customHeight="1">
      <c r="A20" s="55" t="s">
        <v>24</v>
      </c>
      <c r="B20" s="55"/>
      <c r="C20" s="55"/>
    </row>
    <row r="21" spans="1:3" ht="34.5" customHeight="1">
      <c r="A21" s="13" t="str">
        <f>CONCATENATE(B17," + ",B19," = ")</f>
        <v>1800 + 0 = </v>
      </c>
      <c r="B21" s="14">
        <f>B17+B19</f>
        <v>1800</v>
      </c>
      <c r="C21" s="8" t="s">
        <v>3</v>
      </c>
    </row>
  </sheetData>
  <sheetProtection/>
  <mergeCells count="6">
    <mergeCell ref="A20:C20"/>
    <mergeCell ref="A18:C18"/>
    <mergeCell ref="A1:C1"/>
    <mergeCell ref="A4:B4"/>
    <mergeCell ref="A6:A7"/>
    <mergeCell ref="A16:C16"/>
  </mergeCells>
  <printOptions/>
  <pageMargins left="0.75" right="0.75" top="0.42" bottom="1" header="0.23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zoomScalePageLayoutView="0" workbookViewId="0" topLeftCell="A1">
      <selection activeCell="Q24" sqref="Q24"/>
    </sheetView>
  </sheetViews>
  <sheetFormatPr defaultColWidth="8.83203125" defaultRowHeight="12.75"/>
  <cols>
    <col min="1" max="1" width="88.66015625" style="0" bestFit="1" customWidth="1"/>
    <col min="2" max="2" width="16" style="0" customWidth="1"/>
    <col min="3" max="3" width="19" style="0" bestFit="1" customWidth="1"/>
    <col min="4" max="4" width="13.33203125" style="0" customWidth="1"/>
  </cols>
  <sheetData>
    <row r="1" spans="1:4" ht="71.25" customHeight="1">
      <c r="A1" s="62" t="s">
        <v>26</v>
      </c>
      <c r="B1" s="62"/>
      <c r="C1" s="62"/>
      <c r="D1" s="62"/>
    </row>
    <row r="2" ht="34.5" customHeight="1"/>
    <row r="3" spans="1:3" ht="18.75">
      <c r="A3" s="6" t="s">
        <v>1</v>
      </c>
      <c r="B3" s="27"/>
      <c r="C3" s="28"/>
    </row>
    <row r="4" spans="1:4" ht="49.5" customHeight="1">
      <c r="A4" s="59" t="s">
        <v>8</v>
      </c>
      <c r="B4" s="59"/>
      <c r="C4" s="16">
        <v>165</v>
      </c>
      <c r="D4" s="29"/>
    </row>
    <row r="5" ht="12.75">
      <c r="D5" s="29"/>
    </row>
    <row r="6" spans="1:3" ht="18.75">
      <c r="A6" s="28"/>
      <c r="C6" s="5"/>
    </row>
    <row r="7" spans="1:3" ht="19.5" customHeight="1">
      <c r="A7" s="30" t="s">
        <v>9</v>
      </c>
      <c r="B7" s="22"/>
      <c r="C7" s="5">
        <v>100</v>
      </c>
    </row>
    <row r="8" spans="1:6" ht="19.5" customHeight="1">
      <c r="A8" s="30"/>
      <c r="B8" s="17"/>
      <c r="C8" s="32"/>
      <c r="D8" s="17"/>
      <c r="E8" s="17"/>
      <c r="F8" s="17"/>
    </row>
    <row r="9" spans="1:3" ht="19.5" customHeight="1">
      <c r="A9" s="27" t="str">
        <f>CONCATENATE("Тариф для І блоку (до ",C7," кВт∙год. (включно)")</f>
        <v>Тариф для І блоку (до 100 кВт∙год. (включно)</v>
      </c>
      <c r="C9" s="5">
        <v>90</v>
      </c>
    </row>
    <row r="10" spans="1:3" ht="19.5" customHeight="1">
      <c r="A10" s="33" t="str">
        <f>CONCATENATE("Тариф для ІІ блоку (понад ",C7," кВт∙год.)")</f>
        <v>Тариф для ІІ блоку (понад 100 кВт∙год.)</v>
      </c>
      <c r="C10" s="5">
        <v>168</v>
      </c>
    </row>
    <row r="11" spans="1:3" ht="19.5" customHeight="1">
      <c r="A11" s="33"/>
      <c r="C11" s="18"/>
    </row>
    <row r="12" spans="1:3" ht="19.5" customHeight="1">
      <c r="A12" s="28" t="s">
        <v>10</v>
      </c>
      <c r="B12" s="19"/>
      <c r="C12" s="19"/>
    </row>
    <row r="13" spans="1:3" ht="19.5" customHeight="1">
      <c r="A13" s="28" t="s">
        <v>11</v>
      </c>
      <c r="B13" s="19"/>
      <c r="C13" s="34">
        <v>120</v>
      </c>
    </row>
    <row r="14" spans="1:3" ht="19.5" customHeight="1">
      <c r="A14" s="2" t="s">
        <v>32</v>
      </c>
      <c r="B14" s="19"/>
      <c r="C14" s="35">
        <v>0.5</v>
      </c>
    </row>
    <row r="15" spans="1:3" ht="19.5" customHeight="1">
      <c r="A15" s="28" t="s">
        <v>12</v>
      </c>
      <c r="C15" s="5">
        <f>ROUND(C9-C9*C14,2)</f>
        <v>45</v>
      </c>
    </row>
    <row r="16" spans="1:3" ht="19.5" customHeight="1">
      <c r="A16" s="28" t="s">
        <v>13</v>
      </c>
      <c r="C16" s="5">
        <f>ROUND(C10-C10*C14,2)</f>
        <v>84</v>
      </c>
    </row>
    <row r="17" ht="19.5" customHeight="1">
      <c r="C17" s="5"/>
    </row>
    <row r="18" ht="19.5">
      <c r="A18" s="7" t="s">
        <v>2</v>
      </c>
    </row>
    <row r="19" spans="1:4" ht="34.5" customHeight="1">
      <c r="A19" s="61" t="s">
        <v>42</v>
      </c>
      <c r="B19" s="61"/>
      <c r="C19" s="61"/>
      <c r="D19" s="61"/>
    </row>
    <row r="20" spans="1:9" ht="18.75">
      <c r="A20" s="36" t="s">
        <v>27</v>
      </c>
      <c r="B20" s="17"/>
      <c r="C20" s="37">
        <f>IF(C4-C7&gt;0,IF(C7-C13&gt;0,ROUND(C13,0),ROUND(C7,0)),IF(C4-C13&gt;=0,ROUND(C13,0),C4))</f>
        <v>100</v>
      </c>
      <c r="D20" s="38" t="s">
        <v>15</v>
      </c>
      <c r="E20" s="17"/>
      <c r="F20" s="17"/>
      <c r="G20" s="17"/>
      <c r="H20" s="17"/>
      <c r="I20" s="17"/>
    </row>
    <row r="21" spans="1:9" ht="38.25" customHeight="1">
      <c r="A21" s="61" t="s">
        <v>43</v>
      </c>
      <c r="B21" s="61"/>
      <c r="C21" s="61"/>
      <c r="D21" s="61"/>
      <c r="E21" s="17"/>
      <c r="F21" s="17"/>
      <c r="G21" s="17"/>
      <c r="H21" s="17"/>
      <c r="I21" s="17"/>
    </row>
    <row r="22" spans="1:9" ht="18.75">
      <c r="A22" s="36" t="s">
        <v>29</v>
      </c>
      <c r="B22" s="17"/>
      <c r="C22" s="37">
        <f>IF(C4-C7&gt;0,IF(C7-C13&gt;0,ROUND((C7-C13),0),0),IF(C4-C13&gt;0,ROUND((C4-C13),0),0))</f>
        <v>0</v>
      </c>
      <c r="D22" s="38" t="s">
        <v>15</v>
      </c>
      <c r="E22" s="17"/>
      <c r="F22" s="17"/>
      <c r="G22" s="39"/>
      <c r="H22" s="17"/>
      <c r="I22" s="17"/>
    </row>
    <row r="23" spans="1:9" ht="38.25" customHeight="1">
      <c r="A23" s="61" t="s">
        <v>44</v>
      </c>
      <c r="B23" s="61"/>
      <c r="C23" s="61"/>
      <c r="D23" s="61"/>
      <c r="E23" s="17"/>
      <c r="F23" s="40"/>
      <c r="G23" s="17"/>
      <c r="H23" s="17"/>
      <c r="I23" s="17"/>
    </row>
    <row r="24" spans="1:9" ht="18.75">
      <c r="A24" s="36" t="s">
        <v>28</v>
      </c>
      <c r="B24" s="17"/>
      <c r="C24" s="37">
        <f>IF(C4-C7&gt;0,IF(C4-C13&gt;0,IF(C7-C13&gt;0,0,IF(C13-C7&gt;0,ROUND((C13-C7),0),ROUND((C7-C7),0))),IF(C4-C7&gt;0,ROUND((C7-C7),0),ROUND((C4-C7),0))),0)</f>
        <v>20</v>
      </c>
      <c r="D24" s="38" t="s">
        <v>15</v>
      </c>
      <c r="E24" s="17"/>
      <c r="F24" s="17"/>
      <c r="G24" s="17"/>
      <c r="H24" s="17"/>
      <c r="I24" s="17"/>
    </row>
    <row r="25" spans="1:9" ht="24.75" customHeight="1">
      <c r="A25" s="61" t="s">
        <v>45</v>
      </c>
      <c r="B25" s="61"/>
      <c r="C25" s="61"/>
      <c r="D25" s="61"/>
      <c r="E25" s="17"/>
      <c r="F25" s="17"/>
      <c r="G25" s="17"/>
      <c r="H25" s="17"/>
      <c r="I25" s="17"/>
    </row>
    <row r="26" spans="1:9" ht="18.75">
      <c r="A26" s="36" t="s">
        <v>30</v>
      </c>
      <c r="B26" s="17"/>
      <c r="C26" s="53">
        <f>IF(C4-C7&lt;0,IF(C13-C7&gt;0,0,IF(C13-C7&gt;0,ROUND((C7-C13),0),ROUND((C7-C7),0))),IF(C4-C7&gt;0,IF(C4-C13&gt;0,C4-C22-C20-C24,0),0))</f>
        <v>45</v>
      </c>
      <c r="D26" s="54" t="s">
        <v>15</v>
      </c>
      <c r="E26" s="17"/>
      <c r="F26" s="17"/>
      <c r="G26" s="17"/>
      <c r="H26" s="17"/>
      <c r="I26" s="17"/>
    </row>
    <row r="27" spans="1:9" ht="42" customHeight="1">
      <c r="A27" s="61" t="s">
        <v>20</v>
      </c>
      <c r="B27" s="61"/>
      <c r="C27" s="61"/>
      <c r="D27" s="61"/>
      <c r="E27" s="17"/>
      <c r="F27" s="17"/>
      <c r="G27" s="17"/>
      <c r="H27" s="17"/>
      <c r="I27" s="17"/>
    </row>
    <row r="28" spans="1:9" ht="18.75">
      <c r="A28" s="15" t="s">
        <v>16</v>
      </c>
      <c r="C28" s="46">
        <f>ROUND(C20*C15/100,2)+ROUND(C22*C9/100,2)</f>
        <v>45</v>
      </c>
      <c r="D28" s="20" t="s">
        <v>3</v>
      </c>
      <c r="E28" s="17"/>
      <c r="F28" s="17"/>
      <c r="G28" s="17"/>
      <c r="H28" s="17"/>
      <c r="I28" s="17"/>
    </row>
    <row r="29" spans="1:9" ht="18.75" customHeight="1">
      <c r="A29" s="15" t="s">
        <v>17</v>
      </c>
      <c r="C29" s="46">
        <f>ROUND(C24*C16/100,2)+ROUND(C26*C10/100,2)</f>
        <v>92.39999999999999</v>
      </c>
      <c r="D29" s="20" t="s">
        <v>3</v>
      </c>
      <c r="E29" s="17"/>
      <c r="F29" s="17"/>
      <c r="G29" s="17"/>
      <c r="H29" s="17"/>
      <c r="I29" s="17"/>
    </row>
    <row r="30" spans="3:9" ht="18.75" customHeight="1">
      <c r="C30" s="47"/>
      <c r="D30" s="21"/>
      <c r="E30" s="17"/>
      <c r="F30" s="17"/>
      <c r="G30" s="17"/>
      <c r="H30" s="17"/>
      <c r="I30" s="17"/>
    </row>
    <row r="31" spans="1:9" ht="18.75">
      <c r="A31" s="15" t="s">
        <v>18</v>
      </c>
      <c r="C31" s="46">
        <f>C28+C29</f>
        <v>137.39999999999998</v>
      </c>
      <c r="D31" s="20" t="s">
        <v>3</v>
      </c>
      <c r="E31" s="17"/>
      <c r="F31" s="17"/>
      <c r="G31" s="17"/>
      <c r="H31" s="17"/>
      <c r="I31" s="17"/>
    </row>
  </sheetData>
  <sheetProtection/>
  <mergeCells count="7">
    <mergeCell ref="A27:D27"/>
    <mergeCell ref="A19:D19"/>
    <mergeCell ref="A21:D21"/>
    <mergeCell ref="A23:D23"/>
    <mergeCell ref="A1:D1"/>
    <mergeCell ref="A4:B4"/>
    <mergeCell ref="A25:D25"/>
  </mergeCells>
  <printOptions/>
  <pageMargins left="0.75" right="0.75" top="0.42" bottom="1" header="0.23" footer="0.5"/>
  <pageSetup horizontalDpi="600" verticalDpi="6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zoomScalePageLayoutView="0" workbookViewId="0" topLeftCell="A1">
      <selection activeCell="C4" sqref="C4"/>
    </sheetView>
  </sheetViews>
  <sheetFormatPr defaultColWidth="8.83203125" defaultRowHeight="12.75"/>
  <cols>
    <col min="1" max="1" width="88.66015625" style="0" bestFit="1" customWidth="1"/>
    <col min="2" max="2" width="16" style="0" customWidth="1"/>
    <col min="3" max="3" width="19" style="0" bestFit="1" customWidth="1"/>
    <col min="4" max="4" width="13.33203125" style="0" customWidth="1"/>
  </cols>
  <sheetData>
    <row r="1" spans="1:4" ht="71.25" customHeight="1">
      <c r="A1" s="62" t="s">
        <v>31</v>
      </c>
      <c r="B1" s="62"/>
      <c r="C1" s="62"/>
      <c r="D1" s="62"/>
    </row>
    <row r="2" ht="34.5" customHeight="1"/>
    <row r="3" spans="1:3" ht="18.75">
      <c r="A3" s="6" t="s">
        <v>1</v>
      </c>
      <c r="B3" s="27"/>
      <c r="C3" s="28"/>
    </row>
    <row r="4" spans="1:4" ht="49.5" customHeight="1">
      <c r="A4" s="59" t="s">
        <v>8</v>
      </c>
      <c r="B4" s="59"/>
      <c r="C4" s="16">
        <v>300</v>
      </c>
      <c r="D4" s="29"/>
    </row>
    <row r="5" ht="12.75">
      <c r="D5" s="29"/>
    </row>
    <row r="6" spans="1:3" ht="18.75">
      <c r="A6" s="28"/>
      <c r="C6" s="5"/>
    </row>
    <row r="7" spans="1:3" ht="19.5" customHeight="1">
      <c r="A7" s="30" t="s">
        <v>9</v>
      </c>
      <c r="B7" s="22"/>
      <c r="C7" s="10">
        <v>100</v>
      </c>
    </row>
    <row r="8" spans="1:6" ht="19.5" customHeight="1">
      <c r="A8" s="30"/>
      <c r="B8" s="17"/>
      <c r="C8" s="32"/>
      <c r="D8" s="17"/>
      <c r="E8" s="17"/>
      <c r="F8" s="17"/>
    </row>
    <row r="9" spans="1:3" ht="19.5" customHeight="1">
      <c r="A9" s="27" t="str">
        <f>CONCATENATE("Тариф для І блоку (до ",C7," кВт∙год. (включно)")</f>
        <v>Тариф для І блоку (до 100 кВт∙год. (включно)</v>
      </c>
      <c r="C9" s="10">
        <v>90</v>
      </c>
    </row>
    <row r="10" spans="1:3" ht="19.5" customHeight="1">
      <c r="A10" s="33" t="str">
        <f>CONCATENATE("Тариф для ІІ блоку (понад ",C7," кВт∙год.)")</f>
        <v>Тариф для ІІ блоку (понад 100 кВт∙год.)</v>
      </c>
      <c r="C10" s="10">
        <v>168</v>
      </c>
    </row>
    <row r="11" spans="1:3" ht="19.5" customHeight="1">
      <c r="A11" s="33"/>
      <c r="C11" s="18"/>
    </row>
    <row r="12" spans="1:3" ht="19.5" customHeight="1">
      <c r="A12" s="28" t="s">
        <v>10</v>
      </c>
      <c r="B12" s="19"/>
      <c r="C12" s="19"/>
    </row>
    <row r="13" spans="1:3" ht="19.5" customHeight="1">
      <c r="A13" s="28" t="s">
        <v>11</v>
      </c>
      <c r="B13" s="19"/>
      <c r="C13" s="34">
        <v>140</v>
      </c>
    </row>
    <row r="14" spans="1:3" ht="19.5" customHeight="1">
      <c r="A14" s="2" t="s">
        <v>32</v>
      </c>
      <c r="B14" s="19"/>
      <c r="C14" s="35">
        <v>0.25</v>
      </c>
    </row>
    <row r="15" spans="1:3" ht="19.5" customHeight="1">
      <c r="A15" s="28" t="s">
        <v>12</v>
      </c>
      <c r="C15" s="5">
        <f>ROUND(C9-C9*C14,2)</f>
        <v>67.5</v>
      </c>
    </row>
    <row r="16" spans="1:3" ht="19.5" customHeight="1">
      <c r="A16" s="28" t="s">
        <v>13</v>
      </c>
      <c r="C16" s="5">
        <f>ROUND(C10-C10*C14,2)</f>
        <v>126</v>
      </c>
    </row>
    <row r="17" ht="19.5" customHeight="1">
      <c r="C17" s="5"/>
    </row>
    <row r="18" ht="19.5">
      <c r="A18" s="7" t="s">
        <v>2</v>
      </c>
    </row>
    <row r="19" spans="1:9" ht="69.75" customHeight="1">
      <c r="A19" s="61" t="s">
        <v>42</v>
      </c>
      <c r="B19" s="61"/>
      <c r="C19" s="61"/>
      <c r="D19" s="61"/>
      <c r="E19" s="17"/>
      <c r="F19" s="17"/>
      <c r="G19" s="17"/>
      <c r="H19" s="17"/>
      <c r="I19" s="17"/>
    </row>
    <row r="20" spans="1:9" ht="18.75">
      <c r="A20" s="36" t="s">
        <v>27</v>
      </c>
      <c r="B20" s="17"/>
      <c r="C20" s="37">
        <f>IF(C4-C7&gt;0,IF(C7-C13&gt;0,ROUND(C13,0),ROUND(C7,0)),IF(C4-C13&gt;=0,ROUND(C13,0),C4))</f>
        <v>100</v>
      </c>
      <c r="D20" s="38" t="s">
        <v>15</v>
      </c>
      <c r="E20" s="17"/>
      <c r="F20" s="17"/>
      <c r="G20" s="17"/>
      <c r="H20" s="17"/>
      <c r="I20" s="17"/>
    </row>
    <row r="21" spans="1:9" ht="69.75" customHeight="1">
      <c r="A21" s="61" t="s">
        <v>43</v>
      </c>
      <c r="B21" s="61"/>
      <c r="C21" s="61"/>
      <c r="D21" s="61"/>
      <c r="E21" s="17"/>
      <c r="F21" s="17"/>
      <c r="G21" s="39"/>
      <c r="H21" s="17"/>
      <c r="I21" s="17"/>
    </row>
    <row r="22" spans="1:9" ht="18.75">
      <c r="A22" s="36" t="s">
        <v>29</v>
      </c>
      <c r="B22" s="17"/>
      <c r="C22" s="37">
        <f>IF(C4-C7&gt;0,IF(C7-C13&gt;0,ROUND((C7-C13),0),0),IF(C4-C13&gt;0,ROUND((C4-C13),0),0))</f>
        <v>0</v>
      </c>
      <c r="D22" s="38" t="s">
        <v>15</v>
      </c>
      <c r="E22" s="17"/>
      <c r="F22" s="40"/>
      <c r="G22" s="17"/>
      <c r="H22" s="17"/>
      <c r="I22" s="17"/>
    </row>
    <row r="23" spans="1:9" ht="69.75" customHeight="1">
      <c r="A23" s="61" t="s">
        <v>44</v>
      </c>
      <c r="B23" s="61"/>
      <c r="C23" s="61"/>
      <c r="D23" s="61"/>
      <c r="E23" s="17"/>
      <c r="F23" s="17"/>
      <c r="G23" s="17"/>
      <c r="H23" s="17"/>
      <c r="I23" s="17"/>
    </row>
    <row r="24" spans="1:9" ht="18.75">
      <c r="A24" s="36" t="s">
        <v>28</v>
      </c>
      <c r="B24" s="17"/>
      <c r="C24" s="52">
        <f>IF(C4-C7&gt;0,IF(C4-C13&gt;0,IF(C7-C13&gt;0,0,IF(C13-C7&gt;0,ROUND((C13-C7),0),ROUND((C7-C7),0))),IF(C4-C7&gt;0,ROUND((C7-C7),0),ROUND((C4-C7),0))),0)</f>
        <v>40</v>
      </c>
      <c r="D24" s="38" t="s">
        <v>15</v>
      </c>
      <c r="E24" s="17"/>
      <c r="F24" s="17"/>
      <c r="G24" s="17"/>
      <c r="H24" s="17"/>
      <c r="I24" s="17"/>
    </row>
    <row r="25" spans="1:9" ht="69.75" customHeight="1">
      <c r="A25" s="61" t="s">
        <v>45</v>
      </c>
      <c r="B25" s="61"/>
      <c r="C25" s="61"/>
      <c r="D25" s="61"/>
      <c r="E25" s="17"/>
      <c r="F25" s="17"/>
      <c r="G25" s="17"/>
      <c r="H25" s="17"/>
      <c r="I25" s="17"/>
    </row>
    <row r="26" spans="1:9" ht="17.25" customHeight="1">
      <c r="A26" s="36" t="s">
        <v>30</v>
      </c>
      <c r="B26" s="17"/>
      <c r="C26" s="53">
        <f>IF(C4-C7&lt;0,IF(C13-C7&gt;0,0,IF(C13-C7&gt;0,ROUND((C7-C13),0),ROUND((C7-C7),0))),IF(C4-C7&gt;0,IF(C4-C13&gt;0,C4-C20-C22-C24,0),0))</f>
        <v>160</v>
      </c>
      <c r="D26" s="54" t="s">
        <v>15</v>
      </c>
      <c r="E26" s="17"/>
      <c r="F26" s="17"/>
      <c r="G26" s="17"/>
      <c r="H26" s="17"/>
      <c r="I26" s="17"/>
    </row>
    <row r="27" spans="1:9" ht="69.75" customHeight="1">
      <c r="A27" s="61" t="s">
        <v>19</v>
      </c>
      <c r="B27" s="61"/>
      <c r="C27" s="61"/>
      <c r="D27" s="61"/>
      <c r="E27" s="17"/>
      <c r="F27" s="17"/>
      <c r="G27" s="17"/>
      <c r="H27" s="17"/>
      <c r="I27" s="17"/>
    </row>
    <row r="28" spans="1:4" ht="18.75">
      <c r="A28" s="15" t="s">
        <v>16</v>
      </c>
      <c r="C28" s="46">
        <f>ROUND(C20*C15/100,2)+ROUND(C22*C9/100,2)</f>
        <v>67.5</v>
      </c>
      <c r="D28" s="20" t="s">
        <v>3</v>
      </c>
    </row>
    <row r="29" spans="1:4" ht="18.75">
      <c r="A29" s="15" t="s">
        <v>17</v>
      </c>
      <c r="C29" s="46">
        <f>ROUND(C24*C16/100,2)+ROUND(C26*C10/100,2)</f>
        <v>319.2</v>
      </c>
      <c r="D29" s="20" t="s">
        <v>3</v>
      </c>
    </row>
    <row r="30" spans="3:4" ht="12.75">
      <c r="C30" s="47"/>
      <c r="D30" s="21"/>
    </row>
    <row r="31" spans="1:4" ht="18.75">
      <c r="A31" s="15" t="s">
        <v>18</v>
      </c>
      <c r="C31" s="46">
        <f>C28+C29</f>
        <v>386.7</v>
      </c>
      <c r="D31" s="20" t="s">
        <v>3</v>
      </c>
    </row>
  </sheetData>
  <sheetProtection/>
  <mergeCells count="7">
    <mergeCell ref="A27:D27"/>
    <mergeCell ref="A19:D19"/>
    <mergeCell ref="A21:D21"/>
    <mergeCell ref="A23:D23"/>
    <mergeCell ref="A1:D1"/>
    <mergeCell ref="A4:B4"/>
    <mergeCell ref="A25:D25"/>
  </mergeCells>
  <printOptions/>
  <pageMargins left="0.75" right="0.75" top="0.42" bottom="1" header="0.23" footer="0.5"/>
  <pageSetup horizontalDpi="600" verticalDpi="600" orientation="portrait" paperSize="9" scale="75" r:id="rId1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="70" zoomScaleNormal="70" zoomScalePageLayoutView="0" workbookViewId="0" topLeftCell="A1">
      <selection activeCell="C4" sqref="C4"/>
    </sheetView>
  </sheetViews>
  <sheetFormatPr defaultColWidth="8.83203125" defaultRowHeight="12.75"/>
  <cols>
    <col min="1" max="1" width="88.66015625" style="0" bestFit="1" customWidth="1"/>
    <col min="2" max="2" width="16" style="0" customWidth="1"/>
    <col min="3" max="3" width="19" style="0" bestFit="1" customWidth="1"/>
    <col min="4" max="4" width="13.33203125" style="0" customWidth="1"/>
  </cols>
  <sheetData>
    <row r="1" spans="1:4" ht="71.25" customHeight="1">
      <c r="A1" s="62" t="s">
        <v>31</v>
      </c>
      <c r="B1" s="62"/>
      <c r="C1" s="62"/>
      <c r="D1" s="62"/>
    </row>
    <row r="2" ht="34.5" customHeight="1"/>
    <row r="3" spans="1:3" ht="18.75">
      <c r="A3" s="6" t="s">
        <v>1</v>
      </c>
      <c r="B3" s="27"/>
      <c r="C3" s="28"/>
    </row>
    <row r="4" spans="1:4" ht="49.5" customHeight="1">
      <c r="A4" s="59" t="s">
        <v>8</v>
      </c>
      <c r="B4" s="59"/>
      <c r="C4" s="16">
        <v>5010</v>
      </c>
      <c r="D4" s="29"/>
    </row>
    <row r="5" ht="12.75">
      <c r="D5" s="29"/>
    </row>
    <row r="6" spans="1:3" ht="18.75">
      <c r="A6" s="28"/>
      <c r="C6" s="5"/>
    </row>
    <row r="7" spans="1:3" ht="19.5" customHeight="1">
      <c r="A7" s="30" t="s">
        <v>9</v>
      </c>
      <c r="B7" s="22"/>
      <c r="C7" s="31">
        <v>3000</v>
      </c>
    </row>
    <row r="8" spans="1:6" ht="19.5" customHeight="1">
      <c r="A8" s="30"/>
      <c r="B8" s="17"/>
      <c r="C8" s="32"/>
      <c r="D8" s="17"/>
      <c r="E8" s="17"/>
      <c r="F8" s="17"/>
    </row>
    <row r="9" spans="1:3" ht="19.5" customHeight="1">
      <c r="A9" s="27" t="str">
        <f>CONCATENATE("Тариф для І блоку (до ",C7," кВт∙год. (включно)")</f>
        <v>Тариф для І блоку (до 3000 кВт∙год. (включно)</v>
      </c>
      <c r="C9" s="10">
        <v>90</v>
      </c>
    </row>
    <row r="10" spans="1:3" ht="19.5" customHeight="1">
      <c r="A10" s="33" t="str">
        <f>CONCATENATE("Тариф для ІІ блоку (понад ",C7," кВт∙год.)")</f>
        <v>Тариф для ІІ блоку (понад 3000 кВт∙год.)</v>
      </c>
      <c r="C10" s="50">
        <v>168</v>
      </c>
    </row>
    <row r="11" spans="1:3" ht="19.5" customHeight="1">
      <c r="A11" s="33"/>
      <c r="C11" s="18"/>
    </row>
    <row r="12" spans="1:3" ht="19.5" customHeight="1">
      <c r="A12" s="28" t="s">
        <v>10</v>
      </c>
      <c r="B12" s="19"/>
      <c r="C12" s="19"/>
    </row>
    <row r="13" spans="1:3" ht="19.5" customHeight="1">
      <c r="A13" s="28" t="s">
        <v>11</v>
      </c>
      <c r="B13" s="19"/>
      <c r="C13" s="34">
        <v>3000</v>
      </c>
    </row>
    <row r="14" spans="1:3" ht="19.5" customHeight="1">
      <c r="A14" s="2" t="s">
        <v>32</v>
      </c>
      <c r="B14" s="19"/>
      <c r="C14" s="35">
        <v>0.25</v>
      </c>
    </row>
    <row r="15" spans="1:3" ht="19.5" customHeight="1">
      <c r="A15" s="28" t="s">
        <v>12</v>
      </c>
      <c r="C15" s="5">
        <f>ROUND(C9-C9*C14,2)</f>
        <v>67.5</v>
      </c>
    </row>
    <row r="16" spans="1:3" ht="19.5" customHeight="1">
      <c r="A16" s="28" t="s">
        <v>13</v>
      </c>
      <c r="C16" s="5">
        <f>ROUND(C10-C10*C14,2)</f>
        <v>126</v>
      </c>
    </row>
    <row r="17" ht="19.5" customHeight="1">
      <c r="C17" s="5"/>
    </row>
    <row r="18" ht="19.5">
      <c r="A18" s="7" t="s">
        <v>2</v>
      </c>
    </row>
    <row r="19" spans="1:4" ht="69.75" customHeight="1">
      <c r="A19" s="63" t="s">
        <v>14</v>
      </c>
      <c r="B19" s="63"/>
      <c r="C19" s="63"/>
      <c r="D19" s="63"/>
    </row>
    <row r="20" spans="1:9" ht="69.75" customHeight="1">
      <c r="A20" s="61" t="s">
        <v>42</v>
      </c>
      <c r="B20" s="61"/>
      <c r="C20" s="61"/>
      <c r="D20" s="61"/>
      <c r="E20" s="17"/>
      <c r="F20" s="17"/>
      <c r="G20" s="17"/>
      <c r="H20" s="17"/>
      <c r="I20" s="17"/>
    </row>
    <row r="21" spans="1:9" ht="18.75">
      <c r="A21" s="36" t="s">
        <v>27</v>
      </c>
      <c r="B21" s="17"/>
      <c r="C21" s="37">
        <f>IF(C4-C7&gt;0,IF(C7-C13&gt;0,ROUND(C13,0),ROUND(C7,0)),IF(C4-C13&gt;=0,ROUND(C13,0),C4))</f>
        <v>3000</v>
      </c>
      <c r="D21" s="38" t="s">
        <v>15</v>
      </c>
      <c r="E21" s="17"/>
      <c r="F21" s="17"/>
      <c r="G21" s="17"/>
      <c r="H21" s="17"/>
      <c r="I21" s="17"/>
    </row>
    <row r="22" spans="1:9" ht="69.75" customHeight="1">
      <c r="A22" s="61" t="s">
        <v>43</v>
      </c>
      <c r="B22" s="61"/>
      <c r="C22" s="61"/>
      <c r="D22" s="61"/>
      <c r="E22" s="17"/>
      <c r="F22" s="17"/>
      <c r="G22" s="39"/>
      <c r="H22" s="17"/>
      <c r="I22" s="17"/>
    </row>
    <row r="23" spans="1:9" ht="18.75">
      <c r="A23" s="36" t="s">
        <v>29</v>
      </c>
      <c r="B23" s="17"/>
      <c r="C23" s="37">
        <f>IF(C4-C7&gt;0,IF(C7-C13&gt;0,ROUND((C7-C13),0),0),IF(C4-C13&gt;0,ROUND((C4-C13),0),0))</f>
        <v>0</v>
      </c>
      <c r="D23" s="38" t="s">
        <v>15</v>
      </c>
      <c r="E23" s="17"/>
      <c r="F23" s="40"/>
      <c r="G23" s="17"/>
      <c r="H23" s="17"/>
      <c r="I23" s="17"/>
    </row>
    <row r="24" spans="1:9" ht="69.75" customHeight="1">
      <c r="A24" s="61" t="s">
        <v>44</v>
      </c>
      <c r="B24" s="61"/>
      <c r="C24" s="61"/>
      <c r="D24" s="61"/>
      <c r="E24" s="17"/>
      <c r="F24" s="17"/>
      <c r="G24" s="17"/>
      <c r="H24" s="17"/>
      <c r="I24" s="17"/>
    </row>
    <row r="25" spans="1:9" ht="18.75">
      <c r="A25" s="36" t="s">
        <v>28</v>
      </c>
      <c r="B25" s="17"/>
      <c r="C25" s="37">
        <f>IF(C4&gt;C7,IF((C13-C7)&gt;=0,IF((C4-C13)&gt;0,C13-C7,C4-C7),0),0)</f>
        <v>0</v>
      </c>
      <c r="D25" s="38" t="s">
        <v>15</v>
      </c>
      <c r="E25" s="17"/>
      <c r="F25" s="17"/>
      <c r="G25" s="17"/>
      <c r="H25" s="17"/>
      <c r="I25" s="17"/>
    </row>
    <row r="26" spans="1:9" ht="69.75" customHeight="1">
      <c r="A26" s="61" t="s">
        <v>45</v>
      </c>
      <c r="B26" s="61"/>
      <c r="C26" s="61"/>
      <c r="D26" s="61"/>
      <c r="E26" s="17"/>
      <c r="F26" s="17"/>
      <c r="G26" s="17"/>
      <c r="H26" s="17"/>
      <c r="I26" s="17"/>
    </row>
    <row r="27" spans="1:9" ht="17.25" customHeight="1">
      <c r="A27" s="36" t="s">
        <v>30</v>
      </c>
      <c r="B27" s="17"/>
      <c r="C27" s="37">
        <f>IF(C4&gt;C7,IF(C25&gt;=0,C4-C7-C23-C25,C4-C7),0)</f>
        <v>2010</v>
      </c>
      <c r="D27" s="38" t="s">
        <v>15</v>
      </c>
      <c r="E27" s="17"/>
      <c r="F27" s="17"/>
      <c r="G27" s="17"/>
      <c r="H27" s="17"/>
      <c r="I27" s="17"/>
    </row>
    <row r="28" spans="1:9" ht="69.75" customHeight="1">
      <c r="A28" s="61" t="s">
        <v>20</v>
      </c>
      <c r="B28" s="61"/>
      <c r="C28" s="61"/>
      <c r="D28" s="61"/>
      <c r="E28" s="17"/>
      <c r="F28" s="17"/>
      <c r="G28" s="17"/>
      <c r="H28" s="17"/>
      <c r="I28" s="17"/>
    </row>
    <row r="29" spans="1:4" ht="18.75">
      <c r="A29" s="15" t="s">
        <v>16</v>
      </c>
      <c r="C29" s="46">
        <f>ROUND(C21*C15/100,2)+ROUND(C23*C9/100,2)</f>
        <v>2025</v>
      </c>
      <c r="D29" s="20" t="s">
        <v>3</v>
      </c>
    </row>
    <row r="30" spans="1:4" ht="18.75">
      <c r="A30" s="15" t="s">
        <v>17</v>
      </c>
      <c r="C30" s="46">
        <f>ROUND(C25*C16/100,2)+ROUND(C27*C10/100,2)</f>
        <v>3376.8</v>
      </c>
      <c r="D30" s="20" t="s">
        <v>3</v>
      </c>
    </row>
    <row r="31" spans="3:4" ht="12.75">
      <c r="C31" s="47"/>
      <c r="D31" s="21"/>
    </row>
    <row r="32" spans="1:4" ht="18.75">
      <c r="A32" s="15" t="s">
        <v>18</v>
      </c>
      <c r="C32" s="46">
        <f>C29+C30</f>
        <v>5401.8</v>
      </c>
      <c r="D32" s="20" t="s">
        <v>3</v>
      </c>
    </row>
  </sheetData>
  <sheetProtection/>
  <mergeCells count="8">
    <mergeCell ref="A1:D1"/>
    <mergeCell ref="A4:B4"/>
    <mergeCell ref="A19:D19"/>
    <mergeCell ref="A26:D26"/>
    <mergeCell ref="A28:D28"/>
    <mergeCell ref="A20:D20"/>
    <mergeCell ref="A22:D22"/>
    <mergeCell ref="A24:D24"/>
  </mergeCells>
  <printOptions/>
  <pageMargins left="0.75" right="0.75" top="0.42" bottom="1" header="0.23" footer="0.5"/>
  <pageSetup horizontalDpi="600" verticalDpi="600" orientation="portrait" paperSize="9" scale="75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PageLayoutView="0" workbookViewId="0" topLeftCell="A1">
      <selection activeCell="C4" sqref="C4"/>
    </sheetView>
  </sheetViews>
  <sheetFormatPr defaultColWidth="8.83203125" defaultRowHeight="12.75"/>
  <cols>
    <col min="1" max="1" width="88.66015625" style="0" bestFit="1" customWidth="1"/>
    <col min="2" max="2" width="16" style="0" customWidth="1"/>
    <col min="3" max="3" width="19" style="0" bestFit="1" customWidth="1"/>
    <col min="4" max="4" width="13.33203125" style="0" customWidth="1"/>
  </cols>
  <sheetData>
    <row r="1" spans="1:4" ht="71.25" customHeight="1">
      <c r="A1" s="62" t="s">
        <v>33</v>
      </c>
      <c r="B1" s="62"/>
      <c r="C1" s="62"/>
      <c r="D1" s="62"/>
    </row>
    <row r="2" ht="34.5" customHeight="1"/>
    <row r="3" spans="1:3" ht="18.75">
      <c r="A3" s="6" t="s">
        <v>1</v>
      </c>
      <c r="B3" s="27"/>
      <c r="C3" s="28"/>
    </row>
    <row r="4" spans="1:4" ht="49.5" customHeight="1">
      <c r="A4" s="59" t="s">
        <v>8</v>
      </c>
      <c r="B4" s="59"/>
      <c r="C4" s="16">
        <v>100</v>
      </c>
      <c r="D4" s="29"/>
    </row>
    <row r="5" ht="12.75">
      <c r="D5" s="29"/>
    </row>
    <row r="6" spans="1:6" ht="19.5" customHeight="1">
      <c r="A6" s="30"/>
      <c r="B6" s="17"/>
      <c r="C6" s="32"/>
      <c r="D6" s="17"/>
      <c r="E6" s="17"/>
      <c r="F6" s="17"/>
    </row>
    <row r="7" spans="1:3" ht="19.5" customHeight="1">
      <c r="A7" s="2" t="s">
        <v>51</v>
      </c>
      <c r="C7" s="51">
        <v>90</v>
      </c>
    </row>
    <row r="8" spans="1:3" ht="19.5" customHeight="1">
      <c r="A8" s="33"/>
      <c r="C8" s="18"/>
    </row>
    <row r="9" ht="19.5" customHeight="1">
      <c r="C9" s="5"/>
    </row>
    <row r="10" ht="19.5">
      <c r="A10" s="7" t="s">
        <v>2</v>
      </c>
    </row>
    <row r="11" spans="1:9" ht="69.75" customHeight="1">
      <c r="A11" s="61" t="s">
        <v>35</v>
      </c>
      <c r="B11" s="61"/>
      <c r="C11" s="61"/>
      <c r="D11" s="61"/>
      <c r="E11" s="17"/>
      <c r="F11" s="17"/>
      <c r="G11" s="17"/>
      <c r="H11" s="17"/>
      <c r="I11" s="17"/>
    </row>
    <row r="12" spans="1:4" ht="18.75">
      <c r="A12" s="15" t="s">
        <v>18</v>
      </c>
      <c r="C12" s="46">
        <f>ROUND(C4*C7/100,2)</f>
        <v>90</v>
      </c>
      <c r="D12" s="20" t="s">
        <v>3</v>
      </c>
    </row>
    <row r="13" spans="3:4" ht="12.75">
      <c r="C13" s="47"/>
      <c r="D13" s="21"/>
    </row>
  </sheetData>
  <sheetProtection/>
  <mergeCells count="3">
    <mergeCell ref="A11:D11"/>
    <mergeCell ref="A1:D1"/>
    <mergeCell ref="A4:B4"/>
  </mergeCells>
  <printOptions/>
  <pageMargins left="0.75" right="0.75" top="0.42" bottom="1" header="0.23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0" zoomScaleNormal="70" zoomScalePageLayoutView="0" workbookViewId="0" topLeftCell="A1">
      <selection activeCell="D7" sqref="D7"/>
    </sheetView>
  </sheetViews>
  <sheetFormatPr defaultColWidth="8.83203125" defaultRowHeight="12.75"/>
  <cols>
    <col min="1" max="1" width="88.66015625" style="0" bestFit="1" customWidth="1"/>
    <col min="2" max="2" width="16" style="0" customWidth="1"/>
    <col min="3" max="3" width="19" style="0" bestFit="1" customWidth="1"/>
    <col min="4" max="4" width="13.33203125" style="0" customWidth="1"/>
  </cols>
  <sheetData>
    <row r="1" spans="1:4" ht="71.25" customHeight="1">
      <c r="A1" s="62" t="s">
        <v>34</v>
      </c>
      <c r="B1" s="62"/>
      <c r="C1" s="62"/>
      <c r="D1" s="62"/>
    </row>
    <row r="2" ht="34.5" customHeight="1"/>
    <row r="3" spans="1:3" ht="18.75">
      <c r="A3" s="6" t="s">
        <v>1</v>
      </c>
      <c r="B3" s="27"/>
      <c r="C3" s="28"/>
    </row>
    <row r="4" spans="1:4" ht="49.5" customHeight="1">
      <c r="A4" s="59" t="s">
        <v>8</v>
      </c>
      <c r="B4" s="59"/>
      <c r="C4" s="16">
        <v>150</v>
      </c>
      <c r="D4" s="29"/>
    </row>
    <row r="5" ht="12.75">
      <c r="D5" s="29"/>
    </row>
    <row r="6" spans="1:6" ht="19.5" customHeight="1">
      <c r="A6" s="30"/>
      <c r="B6" s="17"/>
      <c r="C6" s="32"/>
      <c r="D6" s="17"/>
      <c r="E6" s="17"/>
      <c r="F6" s="17"/>
    </row>
    <row r="7" spans="1:3" ht="19.5" customHeight="1">
      <c r="A7" s="2" t="s">
        <v>51</v>
      </c>
      <c r="C7" s="49">
        <v>90</v>
      </c>
    </row>
    <row r="8" spans="1:3" ht="19.5" customHeight="1">
      <c r="A8" s="33"/>
      <c r="C8" s="18"/>
    </row>
    <row r="9" spans="1:3" ht="19.5" customHeight="1">
      <c r="A9" s="28" t="s">
        <v>10</v>
      </c>
      <c r="B9" s="19"/>
      <c r="C9" s="19"/>
    </row>
    <row r="10" spans="1:3" ht="19.5" customHeight="1">
      <c r="A10" s="28" t="s">
        <v>11</v>
      </c>
      <c r="B10" s="19"/>
      <c r="C10" s="34">
        <v>120</v>
      </c>
    </row>
    <row r="11" spans="1:3" ht="19.5" customHeight="1">
      <c r="A11" s="2" t="s">
        <v>32</v>
      </c>
      <c r="B11" s="19"/>
      <c r="C11" s="35">
        <v>0.5</v>
      </c>
    </row>
    <row r="12" spans="1:3" ht="19.5" customHeight="1">
      <c r="A12" s="28" t="s">
        <v>36</v>
      </c>
      <c r="C12" s="5">
        <f>ROUND(C7-C7*C11,2)</f>
        <v>45</v>
      </c>
    </row>
    <row r="13" ht="19.5" customHeight="1">
      <c r="C13" s="5"/>
    </row>
    <row r="14" ht="19.5">
      <c r="A14" s="7" t="s">
        <v>2</v>
      </c>
    </row>
    <row r="15" spans="1:9" ht="69.75" customHeight="1">
      <c r="A15" s="61" t="s">
        <v>37</v>
      </c>
      <c r="B15" s="61"/>
      <c r="C15" s="61"/>
      <c r="D15" s="61"/>
      <c r="E15" s="17"/>
      <c r="F15" s="17"/>
      <c r="G15" s="17"/>
      <c r="H15" s="17"/>
      <c r="I15" s="17"/>
    </row>
    <row r="16" spans="1:9" ht="18.75">
      <c r="A16" s="36" t="s">
        <v>40</v>
      </c>
      <c r="B16" s="17"/>
      <c r="C16" s="37">
        <f>IF(C4&gt;0,IF(C4-C10&gt;0,ROUND(C10,0),ROUND(C4,0)),IF(C4-C10&gt;=0,ROUND(C10,0),C4))</f>
        <v>120</v>
      </c>
      <c r="D16" s="38" t="s">
        <v>15</v>
      </c>
      <c r="E16" s="17"/>
      <c r="F16" s="17"/>
      <c r="G16" s="17"/>
      <c r="H16" s="17"/>
      <c r="I16" s="17"/>
    </row>
    <row r="17" spans="1:9" ht="69.75" customHeight="1">
      <c r="A17" s="61" t="s">
        <v>38</v>
      </c>
      <c r="B17" s="61"/>
      <c r="C17" s="61"/>
      <c r="D17" s="61"/>
      <c r="E17" s="17"/>
      <c r="F17" s="17"/>
      <c r="G17" s="39"/>
      <c r="H17" s="17"/>
      <c r="I17" s="17"/>
    </row>
    <row r="18" spans="1:9" ht="18.75">
      <c r="A18" s="36" t="s">
        <v>39</v>
      </c>
      <c r="B18" s="17"/>
      <c r="C18" s="37">
        <f>IF(C4&gt;=0,IF(C4-C10&gt;0,ROUND((C4-C16),0),0))</f>
        <v>30</v>
      </c>
      <c r="D18" s="38" t="s">
        <v>15</v>
      </c>
      <c r="E18" s="17"/>
      <c r="F18" s="40"/>
      <c r="G18" s="17"/>
      <c r="H18" s="17"/>
      <c r="I18" s="17"/>
    </row>
    <row r="19" spans="1:9" ht="69.75" customHeight="1">
      <c r="A19" s="61" t="s">
        <v>35</v>
      </c>
      <c r="B19" s="61"/>
      <c r="C19" s="61"/>
      <c r="D19" s="61"/>
      <c r="E19" s="17"/>
      <c r="F19" s="17"/>
      <c r="G19" s="17"/>
      <c r="H19" s="17"/>
      <c r="I19" s="17"/>
    </row>
    <row r="20" spans="1:4" ht="18.75">
      <c r="A20" s="15" t="s">
        <v>18</v>
      </c>
      <c r="C20" s="46">
        <f>ROUND(C16*C12/100,2)+ROUND(C18*C7/100,2)</f>
        <v>81</v>
      </c>
      <c r="D20" s="20" t="s">
        <v>3</v>
      </c>
    </row>
    <row r="21" spans="3:4" ht="12.75">
      <c r="C21" s="47"/>
      <c r="D21" s="21"/>
    </row>
  </sheetData>
  <sheetProtection/>
  <mergeCells count="5">
    <mergeCell ref="A19:D19"/>
    <mergeCell ref="A15:D15"/>
    <mergeCell ref="A17:D17"/>
    <mergeCell ref="A1:D1"/>
    <mergeCell ref="A4:B4"/>
  </mergeCells>
  <printOptions/>
  <pageMargins left="0.75" right="0.75" top="0.42" bottom="1" header="0.23" footer="0.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oso04</cp:lastModifiedBy>
  <cp:lastPrinted>2017-03-01T11:33:24Z</cp:lastPrinted>
  <dcterms:created xsi:type="dcterms:W3CDTF">2011-01-13T14:10:06Z</dcterms:created>
  <dcterms:modified xsi:type="dcterms:W3CDTF">2018-01-11T07:26:27Z</dcterms:modified>
  <cp:category/>
  <cp:version/>
  <cp:contentType/>
  <cp:contentStatus/>
</cp:coreProperties>
</file>